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dholding-my.sharepoint.com/personal/msa_itd_dk/Documents/Arbejde/Afgifter_gebyrer/"/>
    </mc:Choice>
  </mc:AlternateContent>
  <xr:revisionPtr revIDLastSave="0" documentId="8_{BFF4D5F5-55C9-42BB-87F0-1094B0717C3D}" xr6:coauthVersionLast="47" xr6:coauthVersionMax="47" xr10:uidLastSave="{00000000-0000-0000-0000-000000000000}"/>
  <workbookProtection workbookAlgorithmName="SHA-512" workbookHashValue="dbw5kb8rBPiROcC/gdEOw0K8RvFe3x0eCH/HfgIffuLxhBbx42mKB/aj5LAz0noHrNxlPp6flly10m1HjXdUjw==" workbookSaltValue="d1+J/SAlLL4MlnZU2vn0Mw==" workbookSpinCount="100000" lockStructure="1"/>
  <bookViews>
    <workbookView xWindow="-120" yWindow="-120" windowWidth="29040" windowHeight="15720" firstSheet="4" activeTab="4" xr2:uid="{D192EDBB-0235-4B0E-86CC-2B05CF5BF7D8}"/>
  </bookViews>
  <sheets>
    <sheet name="5LH" sheetId="1" state="hidden" r:id="rId1"/>
    <sheet name="10LH" sheetId="2" state="hidden" r:id="rId2"/>
    <sheet name="4LH" sheetId="3" state="hidden" r:id="rId3"/>
    <sheet name="9LH" sheetId="4" state="hidden" r:id="rId4"/>
    <sheet name="Beregner" sheetId="5" r:id="rId5"/>
    <sheet name="Data" sheetId="6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4" l="1"/>
  <c r="C13" i="4"/>
  <c r="C12" i="4"/>
  <c r="C11" i="4"/>
  <c r="C10" i="4"/>
  <c r="C9" i="4"/>
  <c r="C8" i="4"/>
  <c r="C7" i="4"/>
  <c r="C6" i="4"/>
  <c r="C5" i="4"/>
  <c r="C4" i="4"/>
  <c r="C3" i="4"/>
  <c r="F3" i="4"/>
  <c r="F4" i="4"/>
  <c r="F5" i="4"/>
  <c r="F6" i="4"/>
  <c r="F7" i="4"/>
  <c r="F8" i="4"/>
  <c r="F9" i="4"/>
  <c r="F10" i="4"/>
  <c r="F11" i="4"/>
  <c r="F12" i="4"/>
  <c r="F13" i="4"/>
  <c r="F14" i="4"/>
  <c r="F2" i="4"/>
  <c r="F3" i="2"/>
  <c r="F4" i="2"/>
  <c r="F5" i="2"/>
  <c r="F6" i="2"/>
  <c r="F7" i="2"/>
  <c r="F8" i="2"/>
  <c r="F9" i="2"/>
  <c r="F10" i="2"/>
  <c r="F11" i="2"/>
  <c r="F12" i="2"/>
  <c r="F13" i="2"/>
  <c r="F14" i="2"/>
  <c r="F2" i="2"/>
  <c r="F3" i="1"/>
  <c r="F4" i="1"/>
  <c r="F5" i="1"/>
  <c r="F6" i="1"/>
  <c r="F7" i="1"/>
  <c r="F8" i="1"/>
  <c r="F9" i="1"/>
  <c r="F10" i="1"/>
  <c r="F11" i="1"/>
  <c r="F12" i="1"/>
  <c r="F13" i="1"/>
  <c r="F14" i="1"/>
  <c r="F2" i="1"/>
  <c r="C14" i="2"/>
  <c r="C13" i="2"/>
  <c r="C12" i="2"/>
  <c r="C11" i="2"/>
  <c r="C10" i="2"/>
  <c r="C9" i="2"/>
  <c r="C8" i="2"/>
  <c r="C7" i="2"/>
  <c r="C6" i="2"/>
  <c r="C5" i="2"/>
  <c r="C4" i="2"/>
  <c r="C3" i="2"/>
  <c r="C14" i="1"/>
  <c r="C13" i="1"/>
  <c r="C12" i="1"/>
  <c r="C11" i="1"/>
  <c r="C10" i="1"/>
  <c r="C9" i="1"/>
  <c r="C8" i="1"/>
  <c r="C7" i="1"/>
  <c r="F3" i="3"/>
  <c r="F4" i="3"/>
  <c r="F5" i="3"/>
  <c r="F6" i="3"/>
  <c r="F7" i="3"/>
  <c r="F8" i="3"/>
  <c r="F9" i="3"/>
  <c r="F10" i="3"/>
  <c r="F11" i="3"/>
  <c r="F12" i="3"/>
  <c r="F13" i="3"/>
  <c r="F14" i="3"/>
  <c r="F2" i="3"/>
  <c r="C14" i="3"/>
  <c r="C13" i="3"/>
  <c r="C12" i="3"/>
  <c r="C11" i="3"/>
  <c r="C10" i="3"/>
  <c r="C9" i="3"/>
  <c r="C7" i="3"/>
  <c r="C8" i="3"/>
  <c r="C6" i="3"/>
  <c r="C5" i="3"/>
  <c r="C4" i="3"/>
  <c r="C3" i="3"/>
  <c r="C5" i="1"/>
  <c r="C6" i="1"/>
  <c r="C4" i="1"/>
  <c r="C3" i="1"/>
  <c r="C20" i="4" l="1"/>
  <c r="C19" i="4"/>
  <c r="D3" i="4"/>
  <c r="D5" i="4"/>
  <c r="D10" i="4"/>
  <c r="E3" i="4"/>
  <c r="E4" i="4"/>
  <c r="E5" i="4"/>
  <c r="E6" i="4"/>
  <c r="D7" i="4"/>
  <c r="E8" i="4"/>
  <c r="D9" i="4"/>
  <c r="E10" i="4"/>
  <c r="E11" i="4"/>
  <c r="E12" i="4"/>
  <c r="E13" i="4"/>
  <c r="E14" i="4"/>
  <c r="E2" i="4"/>
  <c r="E2" i="3"/>
  <c r="E3" i="3"/>
  <c r="E4" i="3"/>
  <c r="E5" i="3"/>
  <c r="E6" i="3"/>
  <c r="E7" i="3"/>
  <c r="E8" i="3"/>
  <c r="E9" i="3"/>
  <c r="C19" i="1"/>
  <c r="K14" i="1"/>
  <c r="C20" i="3"/>
  <c r="C19" i="3"/>
  <c r="D2" i="3"/>
  <c r="E10" i="3"/>
  <c r="E11" i="3"/>
  <c r="E12" i="3"/>
  <c r="E13" i="3"/>
  <c r="E14" i="3"/>
  <c r="D2" i="2"/>
  <c r="E3" i="1"/>
  <c r="E4" i="1"/>
  <c r="E5" i="1"/>
  <c r="E6" i="1"/>
  <c r="E7" i="1"/>
  <c r="E8" i="1"/>
  <c r="E9" i="1"/>
  <c r="E10" i="1"/>
  <c r="E11" i="1"/>
  <c r="E12" i="1"/>
  <c r="E13" i="1"/>
  <c r="E2" i="1"/>
  <c r="D3" i="1"/>
  <c r="D4" i="1"/>
  <c r="D5" i="1"/>
  <c r="D6" i="1"/>
  <c r="D7" i="1"/>
  <c r="D8" i="1"/>
  <c r="D9" i="1"/>
  <c r="D10" i="1"/>
  <c r="D11" i="1"/>
  <c r="D12" i="1"/>
  <c r="D13" i="1"/>
  <c r="D2" i="1"/>
  <c r="D3" i="2"/>
  <c r="D4" i="2"/>
  <c r="E3" i="2"/>
  <c r="E4" i="2"/>
  <c r="E7" i="2"/>
  <c r="E12" i="2"/>
  <c r="E2" i="2"/>
  <c r="D5" i="2"/>
  <c r="D6" i="2"/>
  <c r="D7" i="2"/>
  <c r="D8" i="2"/>
  <c r="D9" i="2"/>
  <c r="D10" i="2"/>
  <c r="D11" i="2"/>
  <c r="D12" i="2"/>
  <c r="E13" i="2"/>
  <c r="E14" i="2"/>
  <c r="C2" i="1"/>
  <c r="K3" i="1"/>
  <c r="K4" i="1"/>
  <c r="K5" i="1"/>
  <c r="K6" i="1"/>
  <c r="K7" i="1"/>
  <c r="K8" i="1"/>
  <c r="K9" i="1"/>
  <c r="K10" i="1"/>
  <c r="K11" i="1"/>
  <c r="K12" i="1"/>
  <c r="K13" i="1"/>
  <c r="K2" i="1"/>
  <c r="Q23" i="6"/>
  <c r="D14" i="4" l="1"/>
  <c r="D13" i="4"/>
  <c r="D12" i="4"/>
  <c r="D11" i="4"/>
  <c r="E9" i="4"/>
  <c r="D8" i="4"/>
  <c r="E7" i="4"/>
  <c r="D6" i="4"/>
  <c r="D4" i="4"/>
  <c r="D2" i="4"/>
  <c r="D14" i="2"/>
  <c r="D13" i="2"/>
  <c r="E11" i="2"/>
  <c r="E10" i="2"/>
  <c r="E9" i="2"/>
  <c r="E8" i="2"/>
  <c r="E6" i="2"/>
  <c r="E5" i="2"/>
  <c r="C22" i="6"/>
  <c r="D21" i="6" s="1"/>
  <c r="D20" i="6"/>
  <c r="C21" i="6" s="1"/>
  <c r="B3" i="4"/>
  <c r="B4" i="4" s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3" i="3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D3" i="3" l="1"/>
  <c r="C20" i="5"/>
  <c r="D19" i="5" s="1"/>
  <c r="D18" i="5"/>
  <c r="C19" i="5" l="1"/>
  <c r="D13" i="5"/>
  <c r="D4" i="3"/>
  <c r="D5" i="3" l="1"/>
  <c r="D6" i="3" l="1"/>
  <c r="D7" i="3" l="1"/>
  <c r="D8" i="3" l="1"/>
  <c r="D9" i="3" l="1"/>
  <c r="D10" i="3" l="1"/>
  <c r="D11" i="3" l="1"/>
  <c r="D12" i="3" l="1"/>
  <c r="E14" i="1" l="1"/>
  <c r="D14" i="1"/>
  <c r="D13" i="3"/>
  <c r="D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Morten S. Allerelli</author>
  </authors>
  <commentList>
    <comment ref="B6" authorId="0" shapeId="0" xr:uid="{9FD168DE-21FE-4E5E-B09A-E6C169A9CE14}">
      <text>
        <r>
          <rPr>
            <b/>
            <sz val="9"/>
            <color indexed="81"/>
            <rFont val="Tahoma"/>
            <family val="2"/>
          </rPr>
          <t>Sådan finder du køretøjsrgruppe/undergruppe: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Køretøjsgruppe</t>
        </r>
        <r>
          <rPr>
            <sz val="9"/>
            <color indexed="81"/>
            <rFont val="Tahoma"/>
            <family val="2"/>
          </rPr>
          <t xml:space="preserve"> (CIF-dokument; 1.1.5/1.1.5a  --  COC-dokument; 49.7);
4: Lastbil med 4x2 akselkonfiguration og teknisk tilladt totalvæg over 16 ton
5: Sættevognstrækker med 4x2 akselkonfiguration og teknisk tilladt totalvæg over 16 ton
9: Lastbil med 6x2 akselkonfiguration og teknisk tilladt totalvæg over 16 ton
10: Sættevognstrækker med 6x2 akselkonfiguration og teknisk tilladt totalvæg over 16 ton
+
</t>
        </r>
        <r>
          <rPr>
            <b/>
            <sz val="9"/>
            <color indexed="81"/>
            <rFont val="Tahoma"/>
            <family val="2"/>
          </rPr>
          <t>Undergruppe</t>
        </r>
        <r>
          <rPr>
            <sz val="9"/>
            <color indexed="81"/>
            <rFont val="Tahoma"/>
            <family val="2"/>
          </rPr>
          <t xml:space="preserve"> (LH, UD eller RD) defineres ud fra kabinetype og motoreffekt.
LH (Long-Haul) - Med sovekabine (CIF 1.1.13) og motoreffekt (CIF 1.2.1, COC 27.1)  ≥265kW (≥360hk)
RD (Regional Distribution) - For sættevognstrækker; &lt;265kW, uanset kabinetype
UD (Urban Distribution, Bytransport) - Lastbil &lt;170kW og 4x2 akselkonfiguration</t>
        </r>
      </text>
    </comment>
    <comment ref="B8" authorId="0" shapeId="0" xr:uid="{AF98EF67-9C35-4EB9-8713-BEEA300CB896}">
      <text>
        <r>
          <rPr>
            <b/>
            <sz val="9"/>
            <color indexed="81"/>
            <rFont val="Tahoma"/>
            <family val="2"/>
          </rPr>
          <t xml:space="preserve">Her finder du værdien;
</t>
        </r>
        <r>
          <rPr>
            <sz val="9"/>
            <color indexed="81"/>
            <rFont val="Tahoma"/>
            <family val="2"/>
          </rPr>
          <t xml:space="preserve">
CIF-dokument; 2.3 eller 2.6.1
COC-dokument; 49.5</t>
        </r>
      </text>
    </comment>
    <comment ref="B10" authorId="0" shapeId="0" xr:uid="{55B61246-B873-43D6-8ED1-F2329DE93AB8}">
      <text>
        <r>
          <rPr>
            <b/>
            <sz val="9"/>
            <color indexed="81"/>
            <rFont val="Tahoma"/>
            <family val="2"/>
          </rPr>
          <t>Reduktionsværdi beregnes en gang årligt den 1. juli</t>
        </r>
        <r>
          <rPr>
            <sz val="9"/>
            <color indexed="81"/>
            <rFont val="Tahoma"/>
            <family val="2"/>
          </rPr>
          <t xml:space="preserve">
Vælg det interval der passer med 1. indregistrering
</t>
        </r>
      </text>
    </comment>
  </commentList>
</comments>
</file>

<file path=xl/sharedStrings.xml><?xml version="1.0" encoding="utf-8"?>
<sst xmlns="http://schemas.openxmlformats.org/spreadsheetml/2006/main" count="121" uniqueCount="38">
  <si>
    <t>referenceværdi</t>
  </si>
  <si>
    <t>01.07.19-30.06.20</t>
  </si>
  <si>
    <t>01.07.20-30.06.21</t>
  </si>
  <si>
    <t>01.07.21-30.06.22</t>
  </si>
  <si>
    <t>01.07.22-30.06.23</t>
  </si>
  <si>
    <t>1. indregistrering</t>
  </si>
  <si>
    <t>redukionsværdi</t>
  </si>
  <si>
    <t>01.07.23-30.06.24</t>
  </si>
  <si>
    <t>01.07.24-30.06.25</t>
  </si>
  <si>
    <t>01.07.25-30.06.26</t>
  </si>
  <si>
    <t>klasse 2</t>
  </si>
  <si>
    <t>klasse 3</t>
  </si>
  <si>
    <t>01.07.26-30.06.27</t>
  </si>
  <si>
    <t>01.07.27-30.06.28</t>
  </si>
  <si>
    <t>01.07.28-30.06.29</t>
  </si>
  <si>
    <t>01.07.29-30.06.30</t>
  </si>
  <si>
    <t>01.07.30-30.06.31</t>
  </si>
  <si>
    <t>01.07.31-30.06.32</t>
  </si>
  <si>
    <t>Emissionsklasse 2</t>
  </si>
  <si>
    <t>Emissionsklasse 3</t>
  </si>
  <si>
    <t>Køretøjsundergruppe</t>
  </si>
  <si>
    <t>5-LH</t>
  </si>
  <si>
    <t>10-LH</t>
  </si>
  <si>
    <t>4-LH</t>
  </si>
  <si>
    <t>9-LH</t>
  </si>
  <si>
    <t>Specifikke CO2-emissioner [gCO2/tkm]:</t>
  </si>
  <si>
    <t>1. Indregistreringsdato</t>
  </si>
  <si>
    <t>Din forventede emissionsklasse</t>
  </si>
  <si>
    <t>Emissionsklasse 1</t>
  </si>
  <si>
    <t>Fra</t>
  </si>
  <si>
    <t>Til</t>
  </si>
  <si>
    <t>CO2-emissioner [gCO2/tkm]</t>
  </si>
  <si>
    <t>Emissionsklasser for dit køretøj</t>
  </si>
  <si>
    <t>Toll-collect værdier</t>
  </si>
  <si>
    <t>Reduktionsværdi</t>
  </si>
  <si>
    <t>Toll-Collect værdi</t>
  </si>
  <si>
    <t>Klasse 4</t>
  </si>
  <si>
    <t>Emissionsklasseberegner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</si>
</sst>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1E1E1E"/>
      <name val="Segoe U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43" fontId="0" fillId="0" borderId="0" xfId="1" applyFont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43" fontId="0" fillId="2" borderId="0" xfId="1" applyFont="1" applyFill="1" applyProtection="1"/>
    <xf numFmtId="0" fontId="6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2" fontId="0" fillId="0" borderId="1" xfId="0" applyNumberFormat="1" applyBorder="1"/>
    <xf numFmtId="0" fontId="0" fillId="2" borderId="0" xfId="0" applyFill="1"/>
    <xf numFmtId="0" fontId="2" fillId="0" borderId="0" xfId="0" applyFont="1"/>
    <xf numFmtId="0" fontId="0" fillId="3" borderId="1" xfId="0" applyFill="1" applyBorder="1" applyAlignment="1">
      <alignment horizontal="center"/>
    </xf>
    <xf numFmtId="2" fontId="7" fillId="0" borderId="0" xfId="0" applyNumberFormat="1" applyFont="1"/>
    <xf numFmtId="0" fontId="3" fillId="2" borderId="0" xfId="0" applyFont="1" applyFill="1" applyAlignment="1">
      <alignment horizontal="center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a-DK"/>
              <a:t>5-LH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'5LH'!$D$1</c:f>
              <c:strCache>
                <c:ptCount val="1"/>
                <c:pt idx="0">
                  <c:v>Emissionsklasse 2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'5LH'!$A$2:$A$13</c:f>
              <c:strCache>
                <c:ptCount val="12"/>
                <c:pt idx="0">
                  <c:v>01.07.19-30.06.20</c:v>
                </c:pt>
                <c:pt idx="1">
                  <c:v>01.07.20-30.06.21</c:v>
                </c:pt>
                <c:pt idx="2">
                  <c:v>01.07.21-30.06.22</c:v>
                </c:pt>
                <c:pt idx="3">
                  <c:v>01.07.22-30.06.23</c:v>
                </c:pt>
                <c:pt idx="4">
                  <c:v>01.07.23-30.06.24</c:v>
                </c:pt>
                <c:pt idx="5">
                  <c:v>01.07.24-30.06.25</c:v>
                </c:pt>
                <c:pt idx="6">
                  <c:v>01.07.25-30.06.26</c:v>
                </c:pt>
                <c:pt idx="7">
                  <c:v>01.07.26-30.06.27</c:v>
                </c:pt>
                <c:pt idx="8">
                  <c:v>01.07.27-30.06.28</c:v>
                </c:pt>
                <c:pt idx="9">
                  <c:v>01.07.28-30.06.29</c:v>
                </c:pt>
                <c:pt idx="10">
                  <c:v>01.07.29-30.06.30</c:v>
                </c:pt>
                <c:pt idx="11">
                  <c:v>01.07.30-30.06.31</c:v>
                </c:pt>
              </c:strCache>
            </c:strRef>
          </c:cat>
          <c:val>
            <c:numRef>
              <c:f>'5LH'!$D$2:$D$13</c:f>
              <c:numCache>
                <c:formatCode>0.00</c:formatCode>
                <c:ptCount val="12"/>
                <c:pt idx="0">
                  <c:v>53.77</c:v>
                </c:pt>
                <c:pt idx="1">
                  <c:v>52.43</c:v>
                </c:pt>
                <c:pt idx="2">
                  <c:v>51.089999999999996</c:v>
                </c:pt>
                <c:pt idx="3">
                  <c:v>49.739999999999995</c:v>
                </c:pt>
                <c:pt idx="4">
                  <c:v>48.4</c:v>
                </c:pt>
                <c:pt idx="5">
                  <c:v>47.05</c:v>
                </c:pt>
                <c:pt idx="6">
                  <c:v>45.71</c:v>
                </c:pt>
                <c:pt idx="7">
                  <c:v>44.1</c:v>
                </c:pt>
                <c:pt idx="8">
                  <c:v>42.48</c:v>
                </c:pt>
                <c:pt idx="9">
                  <c:v>40.869999999999997</c:v>
                </c:pt>
                <c:pt idx="10">
                  <c:v>39.26</c:v>
                </c:pt>
                <c:pt idx="11">
                  <c:v>37.64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D-4B96-A097-5626EE433919}"/>
            </c:ext>
          </c:extLst>
        </c:ser>
        <c:ser>
          <c:idx val="3"/>
          <c:order val="3"/>
          <c:tx>
            <c:strRef>
              <c:f>'5LH'!$E$1</c:f>
              <c:strCache>
                <c:ptCount val="1"/>
                <c:pt idx="0">
                  <c:v>Emissionsklasse 3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'5LH'!$A$2:$A$13</c:f>
              <c:strCache>
                <c:ptCount val="12"/>
                <c:pt idx="0">
                  <c:v>01.07.19-30.06.20</c:v>
                </c:pt>
                <c:pt idx="1">
                  <c:v>01.07.20-30.06.21</c:v>
                </c:pt>
                <c:pt idx="2">
                  <c:v>01.07.21-30.06.22</c:v>
                </c:pt>
                <c:pt idx="3">
                  <c:v>01.07.22-30.06.23</c:v>
                </c:pt>
                <c:pt idx="4">
                  <c:v>01.07.23-30.06.24</c:v>
                </c:pt>
                <c:pt idx="5">
                  <c:v>01.07.24-30.06.25</c:v>
                </c:pt>
                <c:pt idx="6">
                  <c:v>01.07.25-30.06.26</c:v>
                </c:pt>
                <c:pt idx="7">
                  <c:v>01.07.26-30.06.27</c:v>
                </c:pt>
                <c:pt idx="8">
                  <c:v>01.07.27-30.06.28</c:v>
                </c:pt>
                <c:pt idx="9">
                  <c:v>01.07.28-30.06.29</c:v>
                </c:pt>
                <c:pt idx="10">
                  <c:v>01.07.29-30.06.30</c:v>
                </c:pt>
                <c:pt idx="11">
                  <c:v>01.07.30-30.06.31</c:v>
                </c:pt>
              </c:strCache>
            </c:strRef>
          </c:cat>
          <c:val>
            <c:numRef>
              <c:f>'5LH'!$E$2:$E$13</c:f>
              <c:numCache>
                <c:formatCode>0.00</c:formatCode>
                <c:ptCount val="12"/>
                <c:pt idx="0">
                  <c:v>52.08</c:v>
                </c:pt>
                <c:pt idx="1">
                  <c:v>50.78</c:v>
                </c:pt>
                <c:pt idx="2">
                  <c:v>49.47</c:v>
                </c:pt>
                <c:pt idx="3">
                  <c:v>48.169999999999995</c:v>
                </c:pt>
                <c:pt idx="4">
                  <c:v>46.87</c:v>
                </c:pt>
                <c:pt idx="5">
                  <c:v>45.57</c:v>
                </c:pt>
                <c:pt idx="6">
                  <c:v>44.269999999999996</c:v>
                </c:pt>
                <c:pt idx="7">
                  <c:v>42.699999999999996</c:v>
                </c:pt>
                <c:pt idx="8">
                  <c:v>41.14</c:v>
                </c:pt>
                <c:pt idx="9">
                  <c:v>39.58</c:v>
                </c:pt>
                <c:pt idx="10">
                  <c:v>38.019999999999996</c:v>
                </c:pt>
                <c:pt idx="11">
                  <c:v>36.46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D-4B96-A097-5626EE433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72608"/>
        <c:axId val="121878848"/>
      </c:barChart>
      <c:lineChart>
        <c:grouping val="standard"/>
        <c:varyColors val="0"/>
        <c:ser>
          <c:idx val="0"/>
          <c:order val="0"/>
          <c:tx>
            <c:strRef>
              <c:f>'5LH'!$B$1</c:f>
              <c:strCache>
                <c:ptCount val="1"/>
                <c:pt idx="0">
                  <c:v>referenceværdi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7"/>
              <c:tx>
                <c:rich>
                  <a:bodyPr/>
                  <a:lstStyle/>
                  <a:p>
                    <a:fld id="{33BAA40C-7625-4418-BD5D-A1FF6E24B3BE}" type="VALUE">
                      <a:rPr lang="en-US" baseline="0"/>
                      <a:pPr/>
                      <a:t>[VÆRDI]</a:t>
                    </a:fld>
                    <a:endParaRPr lang="da-D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F5D-4B96-A097-5626EE433919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'5LH'!$A$2:$A$13</c:f>
              <c:strCache>
                <c:ptCount val="12"/>
                <c:pt idx="0">
                  <c:v>01.07.19-30.06.20</c:v>
                </c:pt>
                <c:pt idx="1">
                  <c:v>01.07.20-30.06.21</c:v>
                </c:pt>
                <c:pt idx="2">
                  <c:v>01.07.21-30.06.22</c:v>
                </c:pt>
                <c:pt idx="3">
                  <c:v>01.07.22-30.06.23</c:v>
                </c:pt>
                <c:pt idx="4">
                  <c:v>01.07.23-30.06.24</c:v>
                </c:pt>
                <c:pt idx="5">
                  <c:v>01.07.24-30.06.25</c:v>
                </c:pt>
                <c:pt idx="6">
                  <c:v>01.07.25-30.06.26</c:v>
                </c:pt>
                <c:pt idx="7">
                  <c:v>01.07.26-30.06.27</c:v>
                </c:pt>
                <c:pt idx="8">
                  <c:v>01.07.27-30.06.28</c:v>
                </c:pt>
                <c:pt idx="9">
                  <c:v>01.07.28-30.06.29</c:v>
                </c:pt>
                <c:pt idx="10">
                  <c:v>01.07.29-30.06.30</c:v>
                </c:pt>
                <c:pt idx="11">
                  <c:v>01.07.30-30.06.31</c:v>
                </c:pt>
              </c:strCache>
            </c:strRef>
          </c:cat>
          <c:val>
            <c:numRef>
              <c:f>'5LH'!$B$2:$B$13</c:f>
              <c:numCache>
                <c:formatCode>General</c:formatCode>
                <c:ptCount val="12"/>
                <c:pt idx="0">
                  <c:v>56.6</c:v>
                </c:pt>
                <c:pt idx="1">
                  <c:v>56.6</c:v>
                </c:pt>
                <c:pt idx="2">
                  <c:v>56.6</c:v>
                </c:pt>
                <c:pt idx="3">
                  <c:v>56.6</c:v>
                </c:pt>
                <c:pt idx="4">
                  <c:v>56.6</c:v>
                </c:pt>
                <c:pt idx="5">
                  <c:v>56.6</c:v>
                </c:pt>
                <c:pt idx="6">
                  <c:v>56.6</c:v>
                </c:pt>
                <c:pt idx="7">
                  <c:v>56.6</c:v>
                </c:pt>
                <c:pt idx="8">
                  <c:v>56.6</c:v>
                </c:pt>
                <c:pt idx="9">
                  <c:v>56.6</c:v>
                </c:pt>
                <c:pt idx="10">
                  <c:v>56.6</c:v>
                </c:pt>
                <c:pt idx="11">
                  <c:v>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5D-4B96-A097-5626EE433919}"/>
            </c:ext>
          </c:extLst>
        </c:ser>
        <c:ser>
          <c:idx val="1"/>
          <c:order val="1"/>
          <c:tx>
            <c:strRef>
              <c:f>'5LH'!$C$1</c:f>
              <c:strCache>
                <c:ptCount val="1"/>
                <c:pt idx="0">
                  <c:v>redukionsværdi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'5LH'!$A$2:$A$13</c:f>
              <c:strCache>
                <c:ptCount val="12"/>
                <c:pt idx="0">
                  <c:v>01.07.19-30.06.20</c:v>
                </c:pt>
                <c:pt idx="1">
                  <c:v>01.07.20-30.06.21</c:v>
                </c:pt>
                <c:pt idx="2">
                  <c:v>01.07.21-30.06.22</c:v>
                </c:pt>
                <c:pt idx="3">
                  <c:v>01.07.22-30.06.23</c:v>
                </c:pt>
                <c:pt idx="4">
                  <c:v>01.07.23-30.06.24</c:v>
                </c:pt>
                <c:pt idx="5">
                  <c:v>01.07.24-30.06.25</c:v>
                </c:pt>
                <c:pt idx="6">
                  <c:v>01.07.25-30.06.26</c:v>
                </c:pt>
                <c:pt idx="7">
                  <c:v>01.07.26-30.06.27</c:v>
                </c:pt>
                <c:pt idx="8">
                  <c:v>01.07.27-30.06.28</c:v>
                </c:pt>
                <c:pt idx="9">
                  <c:v>01.07.28-30.06.29</c:v>
                </c:pt>
                <c:pt idx="10">
                  <c:v>01.07.29-30.06.30</c:v>
                </c:pt>
                <c:pt idx="11">
                  <c:v>01.07.30-30.06.31</c:v>
                </c:pt>
              </c:strCache>
            </c:strRef>
          </c:cat>
          <c:val>
            <c:numRef>
              <c:f>'5LH'!$C$2:$C$13</c:f>
              <c:numCache>
                <c:formatCode>0.00</c:formatCode>
                <c:ptCount val="12"/>
                <c:pt idx="0">
                  <c:v>56.600000000000009</c:v>
                </c:pt>
                <c:pt idx="1">
                  <c:v>55.185000000000009</c:v>
                </c:pt>
                <c:pt idx="2">
                  <c:v>53.77</c:v>
                </c:pt>
                <c:pt idx="3">
                  <c:v>52.355000000000011</c:v>
                </c:pt>
                <c:pt idx="4">
                  <c:v>50.940000000000012</c:v>
                </c:pt>
                <c:pt idx="5">
                  <c:v>49.525000000000006</c:v>
                </c:pt>
                <c:pt idx="6">
                  <c:v>48.110000000000007</c:v>
                </c:pt>
                <c:pt idx="7">
                  <c:v>46.412000000000006</c:v>
                </c:pt>
                <c:pt idx="8">
                  <c:v>44.714000000000006</c:v>
                </c:pt>
                <c:pt idx="9">
                  <c:v>43.016000000000005</c:v>
                </c:pt>
                <c:pt idx="10">
                  <c:v>41.318000000000005</c:v>
                </c:pt>
                <c:pt idx="11">
                  <c:v>39.620000000000005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5D-4B96-A097-5626EE433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72608"/>
        <c:axId val="121878848"/>
      </c:lineChart>
      <c:catAx>
        <c:axId val="121872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1. Indregistrering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21878848"/>
        <c:crosses val="autoZero"/>
        <c:auto val="1"/>
        <c:lblAlgn val="ctr"/>
        <c:lblOffset val="100"/>
        <c:noMultiLvlLbl val="0"/>
      </c:catAx>
      <c:valAx>
        <c:axId val="12187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Specifikke CO2-emissioner [gCO2/tkm]: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2187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400049</xdr:colOff>
      <xdr:row>0</xdr:row>
      <xdr:rowOff>76200</xdr:rowOff>
    </xdr:from>
    <xdr:to>
      <xdr:col>27</xdr:col>
      <xdr:colOff>9524</xdr:colOff>
      <xdr:row>32</xdr:row>
      <xdr:rowOff>161925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1666979-3788-D5D1-4C4A-E21F7EA5F0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1</xdr:row>
      <xdr:rowOff>0</xdr:rowOff>
    </xdr:from>
    <xdr:to>
      <xdr:col>6</xdr:col>
      <xdr:colOff>228600</xdr:colOff>
      <xdr:row>4</xdr:row>
      <xdr:rowOff>171450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82A687F-CA1D-CA2C-AE4C-9EE57FEA0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190500"/>
          <a:ext cx="742950" cy="7429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16</xdr:col>
      <xdr:colOff>496135</xdr:colOff>
      <xdr:row>30</xdr:row>
      <xdr:rowOff>29377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997B1FD9-0336-8538-CD41-F418050EB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0"/>
          <a:ext cx="5982535" cy="5744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F56C1-D2CE-4470-802A-BFCB2CF2088C}">
  <dimension ref="A1:K20"/>
  <sheetViews>
    <sheetView workbookViewId="0">
      <selection activeCell="C13" sqref="C13"/>
    </sheetView>
  </sheetViews>
  <sheetFormatPr defaultRowHeight="15" x14ac:dyDescent="0.25"/>
  <cols>
    <col min="1" max="1" width="16.28515625" bestFit="1" customWidth="1"/>
    <col min="2" max="2" width="14.28515625" bestFit="1" customWidth="1"/>
    <col min="3" max="3" width="14.42578125" bestFit="1" customWidth="1"/>
  </cols>
  <sheetData>
    <row r="1" spans="1:11" x14ac:dyDescent="0.25">
      <c r="A1" t="s">
        <v>5</v>
      </c>
      <c r="B1" t="s">
        <v>0</v>
      </c>
      <c r="C1" t="s">
        <v>6</v>
      </c>
      <c r="D1" t="s">
        <v>18</v>
      </c>
      <c r="E1" t="s">
        <v>19</v>
      </c>
      <c r="F1" t="s">
        <v>36</v>
      </c>
      <c r="I1" t="s">
        <v>33</v>
      </c>
      <c r="K1" t="s">
        <v>34</v>
      </c>
    </row>
    <row r="2" spans="1:11" x14ac:dyDescent="0.25">
      <c r="A2" t="s">
        <v>1</v>
      </c>
      <c r="B2">
        <v>56.6</v>
      </c>
      <c r="C2" s="1">
        <f>I2/0.95</f>
        <v>56.600000000000009</v>
      </c>
      <c r="D2" s="1">
        <f>ROUNDUP(C2*0.95,2)</f>
        <v>53.77</v>
      </c>
      <c r="E2" s="1">
        <f>ROUNDUP(C2*0.92,2)</f>
        <v>52.08</v>
      </c>
      <c r="F2">
        <f>B2/2</f>
        <v>28.3</v>
      </c>
      <c r="I2">
        <v>53.77</v>
      </c>
      <c r="K2">
        <f>I2/0.95</f>
        <v>56.600000000000009</v>
      </c>
    </row>
    <row r="3" spans="1:11" x14ac:dyDescent="0.25">
      <c r="A3" t="s">
        <v>2</v>
      </c>
      <c r="B3">
        <v>56.6</v>
      </c>
      <c r="C3" s="1">
        <f>C2*0.975</f>
        <v>55.185000000000009</v>
      </c>
      <c r="D3" s="1">
        <f t="shared" ref="D3:D13" si="0">ROUNDUP(C3*0.95,2)</f>
        <v>52.43</v>
      </c>
      <c r="E3" s="1">
        <f t="shared" ref="E3:E13" si="1">ROUNDUP(C3*0.92,2)</f>
        <v>50.78</v>
      </c>
      <c r="F3">
        <f t="shared" ref="F3:F14" si="2">B3/2</f>
        <v>28.3</v>
      </c>
      <c r="I3">
        <v>52.43</v>
      </c>
      <c r="K3">
        <f t="shared" ref="K3:K14" si="3">I3/0.95</f>
        <v>55.189473684210526</v>
      </c>
    </row>
    <row r="4" spans="1:11" x14ac:dyDescent="0.25">
      <c r="A4" t="s">
        <v>3</v>
      </c>
      <c r="B4">
        <v>56.6</v>
      </c>
      <c r="C4" s="1">
        <f>C2*0.95</f>
        <v>53.77</v>
      </c>
      <c r="D4" s="1">
        <f t="shared" si="0"/>
        <v>51.089999999999996</v>
      </c>
      <c r="E4" s="1">
        <f t="shared" si="1"/>
        <v>49.47</v>
      </c>
      <c r="F4">
        <f t="shared" si="2"/>
        <v>28.3</v>
      </c>
      <c r="I4">
        <v>51.09</v>
      </c>
      <c r="K4">
        <f t="shared" si="3"/>
        <v>53.778947368421058</v>
      </c>
    </row>
    <row r="5" spans="1:11" x14ac:dyDescent="0.25">
      <c r="A5" t="s">
        <v>4</v>
      </c>
      <c r="B5">
        <v>56.6</v>
      </c>
      <c r="C5" s="1">
        <f>C2*0.925</f>
        <v>52.355000000000011</v>
      </c>
      <c r="D5" s="1">
        <f t="shared" si="0"/>
        <v>49.739999999999995</v>
      </c>
      <c r="E5" s="1">
        <f t="shared" si="1"/>
        <v>48.169999999999995</v>
      </c>
      <c r="F5">
        <f t="shared" si="2"/>
        <v>28.3</v>
      </c>
      <c r="I5">
        <v>49.74</v>
      </c>
      <c r="K5">
        <f t="shared" si="3"/>
        <v>52.357894736842113</v>
      </c>
    </row>
    <row r="6" spans="1:11" x14ac:dyDescent="0.25">
      <c r="A6" t="s">
        <v>7</v>
      </c>
      <c r="B6">
        <v>56.6</v>
      </c>
      <c r="C6" s="1">
        <f>C2*0.9</f>
        <v>50.940000000000012</v>
      </c>
      <c r="D6" s="1">
        <f t="shared" si="0"/>
        <v>48.4</v>
      </c>
      <c r="E6" s="1">
        <f t="shared" si="1"/>
        <v>46.87</v>
      </c>
      <c r="F6">
        <f t="shared" si="2"/>
        <v>28.3</v>
      </c>
      <c r="I6">
        <v>48.4</v>
      </c>
      <c r="K6">
        <f t="shared" si="3"/>
        <v>50.94736842105263</v>
      </c>
    </row>
    <row r="7" spans="1:11" x14ac:dyDescent="0.25">
      <c r="A7" t="s">
        <v>8</v>
      </c>
      <c r="B7">
        <v>56.6</v>
      </c>
      <c r="C7" s="1">
        <f>C2*0.875</f>
        <v>49.525000000000006</v>
      </c>
      <c r="D7" s="1">
        <f t="shared" si="0"/>
        <v>47.05</v>
      </c>
      <c r="E7" s="1">
        <f t="shared" si="1"/>
        <v>45.57</v>
      </c>
      <c r="F7">
        <f t="shared" si="2"/>
        <v>28.3</v>
      </c>
      <c r="I7">
        <v>47.05</v>
      </c>
      <c r="K7">
        <f t="shared" si="3"/>
        <v>49.526315789473685</v>
      </c>
    </row>
    <row r="8" spans="1:11" x14ac:dyDescent="0.25">
      <c r="A8" t="s">
        <v>9</v>
      </c>
      <c r="B8">
        <v>56.6</v>
      </c>
      <c r="C8" s="9">
        <f>C2*0.85</f>
        <v>48.110000000000007</v>
      </c>
      <c r="D8" s="1">
        <f t="shared" si="0"/>
        <v>45.71</v>
      </c>
      <c r="E8" s="1">
        <f t="shared" si="1"/>
        <v>44.269999999999996</v>
      </c>
      <c r="F8">
        <f t="shared" si="2"/>
        <v>28.3</v>
      </c>
      <c r="I8">
        <v>45.71</v>
      </c>
      <c r="K8">
        <f t="shared" si="3"/>
        <v>48.115789473684217</v>
      </c>
    </row>
    <row r="9" spans="1:11" x14ac:dyDescent="0.25">
      <c r="A9" t="s">
        <v>12</v>
      </c>
      <c r="B9">
        <v>56.6</v>
      </c>
      <c r="C9" s="1">
        <f>C2*0.82</f>
        <v>46.412000000000006</v>
      </c>
      <c r="D9" s="1">
        <f t="shared" si="0"/>
        <v>44.1</v>
      </c>
      <c r="E9" s="1">
        <f t="shared" si="1"/>
        <v>42.699999999999996</v>
      </c>
      <c r="F9">
        <f t="shared" si="2"/>
        <v>28.3</v>
      </c>
      <c r="I9">
        <v>44.1</v>
      </c>
      <c r="K9">
        <f t="shared" si="3"/>
        <v>46.421052631578952</v>
      </c>
    </row>
    <row r="10" spans="1:11" x14ac:dyDescent="0.25">
      <c r="A10" t="s">
        <v>13</v>
      </c>
      <c r="B10">
        <v>56.6</v>
      </c>
      <c r="C10" s="1">
        <f>C2*0.79</f>
        <v>44.714000000000006</v>
      </c>
      <c r="D10" s="1">
        <f t="shared" si="0"/>
        <v>42.48</v>
      </c>
      <c r="E10" s="1">
        <f t="shared" si="1"/>
        <v>41.14</v>
      </c>
      <c r="F10">
        <f t="shared" si="2"/>
        <v>28.3</v>
      </c>
      <c r="I10">
        <v>42.48</v>
      </c>
      <c r="K10">
        <f t="shared" si="3"/>
        <v>44.715789473684211</v>
      </c>
    </row>
    <row r="11" spans="1:11" x14ac:dyDescent="0.25">
      <c r="A11" t="s">
        <v>14</v>
      </c>
      <c r="B11">
        <v>56.6</v>
      </c>
      <c r="C11" s="1">
        <f>C2*0.76</f>
        <v>43.016000000000005</v>
      </c>
      <c r="D11" s="1">
        <f t="shared" si="0"/>
        <v>40.869999999999997</v>
      </c>
      <c r="E11" s="1">
        <f t="shared" si="1"/>
        <v>39.58</v>
      </c>
      <c r="F11">
        <f t="shared" si="2"/>
        <v>28.3</v>
      </c>
      <c r="I11">
        <v>40.869999999999997</v>
      </c>
      <c r="K11">
        <f t="shared" si="3"/>
        <v>43.021052631578947</v>
      </c>
    </row>
    <row r="12" spans="1:11" x14ac:dyDescent="0.25">
      <c r="A12" t="s">
        <v>15</v>
      </c>
      <c r="B12">
        <v>56.6</v>
      </c>
      <c r="C12" s="1">
        <f>C2*0.73</f>
        <v>41.318000000000005</v>
      </c>
      <c r="D12" s="1">
        <f t="shared" si="0"/>
        <v>39.26</v>
      </c>
      <c r="E12" s="1">
        <f t="shared" si="1"/>
        <v>38.019999999999996</v>
      </c>
      <c r="F12">
        <f t="shared" si="2"/>
        <v>28.3</v>
      </c>
      <c r="I12">
        <v>39.26</v>
      </c>
      <c r="K12">
        <f t="shared" si="3"/>
        <v>41.326315789473682</v>
      </c>
    </row>
    <row r="13" spans="1:11" x14ac:dyDescent="0.25">
      <c r="A13" t="s">
        <v>16</v>
      </c>
      <c r="B13">
        <v>56.6</v>
      </c>
      <c r="C13" s="9">
        <f>C2*0.7</f>
        <v>39.620000000000005</v>
      </c>
      <c r="D13" s="1">
        <f t="shared" si="0"/>
        <v>37.64</v>
      </c>
      <c r="E13" s="1">
        <f t="shared" si="1"/>
        <v>36.46</v>
      </c>
      <c r="F13">
        <f t="shared" si="2"/>
        <v>28.3</v>
      </c>
      <c r="I13">
        <v>37.64</v>
      </c>
      <c r="K13">
        <f t="shared" si="3"/>
        <v>39.621052631578948</v>
      </c>
    </row>
    <row r="14" spans="1:11" x14ac:dyDescent="0.25">
      <c r="A14" t="s">
        <v>17</v>
      </c>
      <c r="B14">
        <v>56.6</v>
      </c>
      <c r="C14" s="1">
        <f>C2*0.7</f>
        <v>39.620000000000005</v>
      </c>
      <c r="D14" s="1">
        <f t="shared" ref="D14" si="4">C14*0.95</f>
        <v>37.639000000000003</v>
      </c>
      <c r="E14" s="1">
        <f t="shared" ref="E14" si="5">C14*0.92</f>
        <v>36.450400000000009</v>
      </c>
      <c r="F14">
        <f t="shared" si="2"/>
        <v>28.3</v>
      </c>
      <c r="I14">
        <v>37.64</v>
      </c>
      <c r="K14">
        <f t="shared" si="3"/>
        <v>39.621052631578948</v>
      </c>
    </row>
    <row r="19" spans="3:3" x14ac:dyDescent="0.25">
      <c r="C19" s="1">
        <f>C2*0.85</f>
        <v>48.110000000000007</v>
      </c>
    </row>
    <row r="20" spans="3:3" x14ac:dyDescent="0.25">
      <c r="C20">
        <v>39.619999999999997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8B028-31A5-4CDD-865A-B5C985722250}">
  <dimension ref="A1:M20"/>
  <sheetViews>
    <sheetView workbookViewId="0">
      <selection activeCell="F2" sqref="F2:F14"/>
    </sheetView>
  </sheetViews>
  <sheetFormatPr defaultRowHeight="15" x14ac:dyDescent="0.25"/>
  <cols>
    <col min="1" max="1" width="15.7109375" bestFit="1" customWidth="1"/>
    <col min="2" max="2" width="14.28515625" bestFit="1" customWidth="1"/>
    <col min="3" max="3" width="14.42578125" bestFit="1" customWidth="1"/>
    <col min="4" max="5" width="11.85546875" bestFit="1" customWidth="1"/>
  </cols>
  <sheetData>
    <row r="1" spans="1:13" x14ac:dyDescent="0.25">
      <c r="A1" t="s">
        <v>5</v>
      </c>
      <c r="B1" t="s">
        <v>0</v>
      </c>
      <c r="C1" t="s">
        <v>6</v>
      </c>
      <c r="D1" t="s">
        <v>10</v>
      </c>
      <c r="E1" t="s">
        <v>11</v>
      </c>
      <c r="F1" t="s">
        <v>36</v>
      </c>
      <c r="I1" t="s">
        <v>35</v>
      </c>
    </row>
    <row r="2" spans="1:13" ht="16.5" x14ac:dyDescent="0.3">
      <c r="A2" t="s">
        <v>1</v>
      </c>
      <c r="B2">
        <v>58.26</v>
      </c>
      <c r="C2" s="1">
        <v>58.26</v>
      </c>
      <c r="D2" s="1">
        <f>ROUNDUP(C2*0.95,2)</f>
        <v>55.35</v>
      </c>
      <c r="E2" s="1">
        <f>ROUNDUP(C2*0.92,2)</f>
        <v>53.6</v>
      </c>
      <c r="F2" s="8">
        <f>B2/2</f>
        <v>29.13</v>
      </c>
      <c r="I2">
        <v>55.35</v>
      </c>
      <c r="M2" s="6"/>
    </row>
    <row r="3" spans="1:13" x14ac:dyDescent="0.25">
      <c r="A3" t="s">
        <v>2</v>
      </c>
      <c r="B3">
        <v>58.26</v>
      </c>
      <c r="C3" s="1">
        <f>C2*0.975</f>
        <v>56.8035</v>
      </c>
      <c r="D3" s="1">
        <f t="shared" ref="D3:D14" si="0">ROUNDUP(C3*0.95,2)</f>
        <v>53.97</v>
      </c>
      <c r="E3" s="1">
        <f t="shared" ref="E3:E14" si="1">ROUNDUP(C3*0.92,2)</f>
        <v>52.26</v>
      </c>
      <c r="F3" s="8">
        <f t="shared" ref="F3:F14" si="2">B3/2</f>
        <v>29.13</v>
      </c>
      <c r="I3">
        <v>53.97</v>
      </c>
    </row>
    <row r="4" spans="1:13" x14ac:dyDescent="0.25">
      <c r="A4" t="s">
        <v>3</v>
      </c>
      <c r="B4">
        <v>58.26</v>
      </c>
      <c r="C4" s="1">
        <f>C2*0.95</f>
        <v>55.346999999999994</v>
      </c>
      <c r="D4" s="1">
        <f t="shared" si="0"/>
        <v>52.58</v>
      </c>
      <c r="E4" s="1">
        <f t="shared" si="1"/>
        <v>50.919999999999995</v>
      </c>
      <c r="F4" s="8">
        <f t="shared" si="2"/>
        <v>29.13</v>
      </c>
      <c r="I4">
        <v>52.58</v>
      </c>
    </row>
    <row r="5" spans="1:13" x14ac:dyDescent="0.25">
      <c r="A5" t="s">
        <v>4</v>
      </c>
      <c r="B5">
        <v>58.26</v>
      </c>
      <c r="C5" s="1">
        <f>C2*0.925</f>
        <v>53.890500000000003</v>
      </c>
      <c r="D5" s="1">
        <f t="shared" si="0"/>
        <v>51.199999999999996</v>
      </c>
      <c r="E5" s="13">
        <f t="shared" si="1"/>
        <v>49.58</v>
      </c>
      <c r="F5" s="8">
        <f t="shared" si="2"/>
        <v>29.13</v>
      </c>
      <c r="I5">
        <v>51.2</v>
      </c>
    </row>
    <row r="6" spans="1:13" x14ac:dyDescent="0.25">
      <c r="A6" t="s">
        <v>7</v>
      </c>
      <c r="B6">
        <v>58.26</v>
      </c>
      <c r="C6" s="1">
        <f>C2*0.9</f>
        <v>52.433999999999997</v>
      </c>
      <c r="D6" s="1">
        <f t="shared" si="0"/>
        <v>49.82</v>
      </c>
      <c r="E6" s="1">
        <f t="shared" si="1"/>
        <v>48.239999999999995</v>
      </c>
      <c r="F6" s="8">
        <f t="shared" si="2"/>
        <v>29.13</v>
      </c>
      <c r="I6">
        <v>49.82</v>
      </c>
    </row>
    <row r="7" spans="1:13" x14ac:dyDescent="0.25">
      <c r="A7" t="s">
        <v>8</v>
      </c>
      <c r="B7">
        <v>58.26</v>
      </c>
      <c r="C7" s="1">
        <f>C2*0.875</f>
        <v>50.977499999999999</v>
      </c>
      <c r="D7" s="1">
        <f t="shared" si="0"/>
        <v>48.43</v>
      </c>
      <c r="E7" s="1">
        <f t="shared" si="1"/>
        <v>46.9</v>
      </c>
      <c r="F7" s="8">
        <f t="shared" si="2"/>
        <v>29.13</v>
      </c>
      <c r="I7">
        <v>48.5</v>
      </c>
    </row>
    <row r="8" spans="1:13" x14ac:dyDescent="0.25">
      <c r="A8" t="s">
        <v>9</v>
      </c>
      <c r="B8">
        <v>58.26</v>
      </c>
      <c r="C8" s="9">
        <f>C2*0.85</f>
        <v>49.520999999999994</v>
      </c>
      <c r="D8" s="1">
        <f t="shared" si="0"/>
        <v>47.05</v>
      </c>
      <c r="E8" s="1">
        <f t="shared" si="1"/>
        <v>45.559999999999995</v>
      </c>
      <c r="F8" s="8">
        <f t="shared" si="2"/>
        <v>29.13</v>
      </c>
      <c r="I8">
        <v>47.05</v>
      </c>
    </row>
    <row r="9" spans="1:13" x14ac:dyDescent="0.25">
      <c r="A9" t="s">
        <v>12</v>
      </c>
      <c r="B9">
        <v>58.26</v>
      </c>
      <c r="C9" s="1">
        <f>C2*0.82</f>
        <v>47.773199999999996</v>
      </c>
      <c r="D9" s="1">
        <f t="shared" si="0"/>
        <v>45.39</v>
      </c>
      <c r="E9" s="1">
        <f t="shared" si="1"/>
        <v>43.96</v>
      </c>
      <c r="F9" s="8">
        <f t="shared" si="2"/>
        <v>29.13</v>
      </c>
      <c r="I9">
        <v>45.39</v>
      </c>
    </row>
    <row r="10" spans="1:13" x14ac:dyDescent="0.25">
      <c r="A10" t="s">
        <v>13</v>
      </c>
      <c r="B10">
        <v>58.26</v>
      </c>
      <c r="C10" s="1">
        <f>C2*0.79</f>
        <v>46.025399999999998</v>
      </c>
      <c r="D10" s="1">
        <f t="shared" si="0"/>
        <v>43.73</v>
      </c>
      <c r="E10" s="1">
        <f t="shared" si="1"/>
        <v>42.35</v>
      </c>
      <c r="F10" s="8">
        <f t="shared" si="2"/>
        <v>29.13</v>
      </c>
      <c r="I10">
        <v>43.73</v>
      </c>
    </row>
    <row r="11" spans="1:13" x14ac:dyDescent="0.25">
      <c r="A11" t="s">
        <v>14</v>
      </c>
      <c r="B11">
        <v>58.26</v>
      </c>
      <c r="C11" s="1">
        <f>C2*0.76</f>
        <v>44.2776</v>
      </c>
      <c r="D11" s="1">
        <f t="shared" si="0"/>
        <v>42.07</v>
      </c>
      <c r="E11" s="1">
        <f t="shared" si="1"/>
        <v>40.739999999999995</v>
      </c>
      <c r="F11" s="8">
        <f t="shared" si="2"/>
        <v>29.13</v>
      </c>
      <c r="I11">
        <v>42.07</v>
      </c>
    </row>
    <row r="12" spans="1:13" x14ac:dyDescent="0.25">
      <c r="A12" t="s">
        <v>15</v>
      </c>
      <c r="B12">
        <v>58.26</v>
      </c>
      <c r="C12" s="1">
        <f>C2*0.73</f>
        <v>42.529799999999994</v>
      </c>
      <c r="D12" s="1">
        <f t="shared" si="0"/>
        <v>40.409999999999997</v>
      </c>
      <c r="E12" s="1">
        <f t="shared" si="1"/>
        <v>39.129999999999995</v>
      </c>
      <c r="F12" s="8">
        <f t="shared" si="2"/>
        <v>29.13</v>
      </c>
      <c r="I12">
        <v>40.409999999999997</v>
      </c>
    </row>
    <row r="13" spans="1:13" x14ac:dyDescent="0.25">
      <c r="A13" t="s">
        <v>16</v>
      </c>
      <c r="B13">
        <v>58.26</v>
      </c>
      <c r="C13" s="9">
        <f>C2*0.7</f>
        <v>40.781999999999996</v>
      </c>
      <c r="D13" s="1">
        <f t="shared" si="0"/>
        <v>38.75</v>
      </c>
      <c r="E13" s="1">
        <f t="shared" si="1"/>
        <v>37.519999999999996</v>
      </c>
      <c r="F13" s="8">
        <f t="shared" si="2"/>
        <v>29.13</v>
      </c>
      <c r="I13">
        <v>38.75</v>
      </c>
    </row>
    <row r="14" spans="1:13" x14ac:dyDescent="0.25">
      <c r="A14" t="s">
        <v>17</v>
      </c>
      <c r="B14">
        <v>58.26</v>
      </c>
      <c r="C14" s="1">
        <f>C2*0.7</f>
        <v>40.781999999999996</v>
      </c>
      <c r="D14" s="1">
        <f t="shared" si="0"/>
        <v>38.75</v>
      </c>
      <c r="E14" s="1">
        <f t="shared" si="1"/>
        <v>37.519999999999996</v>
      </c>
      <c r="F14" s="8">
        <f t="shared" si="2"/>
        <v>29.13</v>
      </c>
      <c r="I14">
        <v>38.75</v>
      </c>
    </row>
    <row r="19" spans="3:3" x14ac:dyDescent="0.25">
      <c r="C19">
        <v>49.52</v>
      </c>
    </row>
    <row r="20" spans="3:3" x14ac:dyDescent="0.25">
      <c r="C20">
        <v>40.78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BA357-258E-4EC1-AAF7-01DC0EE84B39}">
  <dimension ref="A1:I20"/>
  <sheetViews>
    <sheetView workbookViewId="0">
      <selection activeCell="C19" sqref="C19:C20"/>
    </sheetView>
  </sheetViews>
  <sheetFormatPr defaultRowHeight="15" x14ac:dyDescent="0.25"/>
  <cols>
    <col min="1" max="1" width="15.7109375" bestFit="1" customWidth="1"/>
    <col min="2" max="2" width="14.28515625" bestFit="1" customWidth="1"/>
    <col min="3" max="3" width="14.42578125" bestFit="1" customWidth="1"/>
    <col min="4" max="5" width="11.85546875" bestFit="1" customWidth="1"/>
  </cols>
  <sheetData>
    <row r="1" spans="1:9" x14ac:dyDescent="0.25">
      <c r="A1" t="s">
        <v>5</v>
      </c>
      <c r="B1" t="s">
        <v>0</v>
      </c>
      <c r="C1" t="s">
        <v>6</v>
      </c>
      <c r="D1" t="s">
        <v>10</v>
      </c>
      <c r="E1" t="s">
        <v>11</v>
      </c>
      <c r="F1" t="s">
        <v>36</v>
      </c>
      <c r="I1" t="s">
        <v>35</v>
      </c>
    </row>
    <row r="2" spans="1:9" x14ac:dyDescent="0.25">
      <c r="A2" t="s">
        <v>1</v>
      </c>
      <c r="B2" s="1">
        <v>105.96</v>
      </c>
      <c r="C2" s="1">
        <v>105.96</v>
      </c>
      <c r="D2" s="1">
        <f>ROUNDUP(C2*0.95,2)</f>
        <v>100.67</v>
      </c>
      <c r="E2" s="1">
        <f>ROUNDUP(C2*0.92,2)</f>
        <v>97.490000000000009</v>
      </c>
      <c r="F2" s="1">
        <f>B2/2</f>
        <v>52.98</v>
      </c>
      <c r="I2">
        <v>100.67</v>
      </c>
    </row>
    <row r="3" spans="1:9" x14ac:dyDescent="0.25">
      <c r="A3" t="s">
        <v>2</v>
      </c>
      <c r="B3" s="1">
        <f>SUM(B2)</f>
        <v>105.96</v>
      </c>
      <c r="C3" s="1">
        <f>C2*0.975</f>
        <v>103.31099999999999</v>
      </c>
      <c r="D3" s="1">
        <f t="shared" ref="D3:D14" si="0">C3*0.95</f>
        <v>98.145449999999983</v>
      </c>
      <c r="E3" s="1">
        <f t="shared" ref="E3:E14" si="1">ROUNDUP(C3*0.92,2)</f>
        <v>95.050000000000011</v>
      </c>
      <c r="F3" s="1">
        <f t="shared" ref="F3:F14" si="2">B3/2</f>
        <v>52.98</v>
      </c>
      <c r="I3">
        <v>98.15</v>
      </c>
    </row>
    <row r="4" spans="1:9" x14ac:dyDescent="0.25">
      <c r="A4" t="s">
        <v>3</v>
      </c>
      <c r="B4" s="1">
        <f t="shared" ref="B4:B14" si="3">SUM(B3)</f>
        <v>105.96</v>
      </c>
      <c r="C4" s="1">
        <f>C2*0.95</f>
        <v>100.66199999999999</v>
      </c>
      <c r="D4" s="1">
        <f t="shared" si="0"/>
        <v>95.628899999999987</v>
      </c>
      <c r="E4" s="1">
        <f t="shared" si="1"/>
        <v>92.61</v>
      </c>
      <c r="F4" s="1">
        <f t="shared" si="2"/>
        <v>52.98</v>
      </c>
      <c r="I4">
        <v>95.63</v>
      </c>
    </row>
    <row r="5" spans="1:9" x14ac:dyDescent="0.25">
      <c r="A5" t="s">
        <v>4</v>
      </c>
      <c r="B5" s="1">
        <f t="shared" si="3"/>
        <v>105.96</v>
      </c>
      <c r="C5" s="1">
        <f>C2*0.925</f>
        <v>98.013000000000005</v>
      </c>
      <c r="D5" s="1">
        <f t="shared" si="0"/>
        <v>93.112350000000006</v>
      </c>
      <c r="E5" s="1">
        <f t="shared" si="1"/>
        <v>90.18</v>
      </c>
      <c r="F5" s="1">
        <f t="shared" si="2"/>
        <v>52.98</v>
      </c>
      <c r="I5">
        <v>93.12</v>
      </c>
    </row>
    <row r="6" spans="1:9" x14ac:dyDescent="0.25">
      <c r="A6" t="s">
        <v>7</v>
      </c>
      <c r="B6" s="1">
        <f t="shared" si="3"/>
        <v>105.96</v>
      </c>
      <c r="C6" s="1">
        <f>C2*0.9</f>
        <v>95.36399999999999</v>
      </c>
      <c r="D6" s="1">
        <f t="shared" si="0"/>
        <v>90.595799999999983</v>
      </c>
      <c r="E6" s="1">
        <f t="shared" si="1"/>
        <v>87.740000000000009</v>
      </c>
      <c r="F6" s="1">
        <f t="shared" si="2"/>
        <v>52.98</v>
      </c>
      <c r="I6">
        <v>90.6</v>
      </c>
    </row>
    <row r="7" spans="1:9" x14ac:dyDescent="0.25">
      <c r="A7" t="s">
        <v>8</v>
      </c>
      <c r="B7" s="1">
        <f t="shared" si="3"/>
        <v>105.96</v>
      </c>
      <c r="C7" s="1">
        <f>C2*0.875</f>
        <v>92.714999999999989</v>
      </c>
      <c r="D7" s="1">
        <f t="shared" si="0"/>
        <v>88.079249999999988</v>
      </c>
      <c r="E7" s="1">
        <f t="shared" si="1"/>
        <v>85.300000000000011</v>
      </c>
      <c r="F7" s="1">
        <f t="shared" si="2"/>
        <v>52.98</v>
      </c>
      <c r="I7">
        <v>88.08</v>
      </c>
    </row>
    <row r="8" spans="1:9" x14ac:dyDescent="0.25">
      <c r="A8" t="s">
        <v>9</v>
      </c>
      <c r="B8" s="1">
        <f t="shared" si="3"/>
        <v>105.96</v>
      </c>
      <c r="C8" s="9">
        <f>C2*0.85</f>
        <v>90.065999999999988</v>
      </c>
      <c r="D8" s="1">
        <f t="shared" si="0"/>
        <v>85.562699999999978</v>
      </c>
      <c r="E8" s="1">
        <f t="shared" si="1"/>
        <v>82.87</v>
      </c>
      <c r="F8" s="1">
        <f t="shared" si="2"/>
        <v>52.98</v>
      </c>
      <c r="I8">
        <v>85.57</v>
      </c>
    </row>
    <row r="9" spans="1:9" x14ac:dyDescent="0.25">
      <c r="A9" t="s">
        <v>12</v>
      </c>
      <c r="B9" s="1">
        <f t="shared" si="3"/>
        <v>105.96</v>
      </c>
      <c r="C9" s="1">
        <f>C2*0.82</f>
        <v>86.887199999999993</v>
      </c>
      <c r="D9" s="1">
        <f t="shared" si="0"/>
        <v>82.542839999999984</v>
      </c>
      <c r="E9" s="1">
        <f t="shared" si="1"/>
        <v>79.940000000000012</v>
      </c>
      <c r="F9" s="1">
        <f t="shared" si="2"/>
        <v>52.98</v>
      </c>
      <c r="I9">
        <v>82.55</v>
      </c>
    </row>
    <row r="10" spans="1:9" x14ac:dyDescent="0.25">
      <c r="A10" t="s">
        <v>13</v>
      </c>
      <c r="B10" s="1">
        <f t="shared" si="3"/>
        <v>105.96</v>
      </c>
      <c r="C10" s="1">
        <f>C2*0.79</f>
        <v>83.708399999999997</v>
      </c>
      <c r="D10" s="1">
        <f t="shared" si="0"/>
        <v>79.52297999999999</v>
      </c>
      <c r="E10" s="1">
        <f t="shared" si="1"/>
        <v>77.02000000000001</v>
      </c>
      <c r="F10" s="1">
        <f t="shared" si="2"/>
        <v>52.98</v>
      </c>
      <c r="I10">
        <v>79.53</v>
      </c>
    </row>
    <row r="11" spans="1:9" x14ac:dyDescent="0.25">
      <c r="A11" t="s">
        <v>14</v>
      </c>
      <c r="B11" s="1">
        <f t="shared" si="3"/>
        <v>105.96</v>
      </c>
      <c r="C11" s="1">
        <f>C2*0.76</f>
        <v>80.529600000000002</v>
      </c>
      <c r="D11" s="1">
        <f t="shared" si="0"/>
        <v>76.503119999999996</v>
      </c>
      <c r="E11" s="1">
        <f t="shared" si="1"/>
        <v>74.09</v>
      </c>
      <c r="F11" s="1">
        <f t="shared" si="2"/>
        <v>52.98</v>
      </c>
      <c r="I11">
        <v>76.510000000000005</v>
      </c>
    </row>
    <row r="12" spans="1:9" x14ac:dyDescent="0.25">
      <c r="A12" t="s">
        <v>15</v>
      </c>
      <c r="B12" s="1">
        <f t="shared" si="3"/>
        <v>105.96</v>
      </c>
      <c r="C12" s="1">
        <f>C2*0.73</f>
        <v>77.350799999999992</v>
      </c>
      <c r="D12" s="1">
        <f t="shared" si="0"/>
        <v>73.483259999999987</v>
      </c>
      <c r="E12" s="1">
        <f t="shared" si="1"/>
        <v>71.17</v>
      </c>
      <c r="F12" s="1">
        <f t="shared" si="2"/>
        <v>52.98</v>
      </c>
      <c r="I12">
        <v>73.489999999999995</v>
      </c>
    </row>
    <row r="13" spans="1:9" x14ac:dyDescent="0.25">
      <c r="A13" t="s">
        <v>16</v>
      </c>
      <c r="B13" s="1">
        <f t="shared" si="3"/>
        <v>105.96</v>
      </c>
      <c r="C13" s="9">
        <f>C2*0.7</f>
        <v>74.171999999999997</v>
      </c>
      <c r="D13" s="1">
        <f t="shared" si="0"/>
        <v>70.463399999999993</v>
      </c>
      <c r="E13" s="1">
        <f t="shared" si="1"/>
        <v>68.240000000000009</v>
      </c>
      <c r="F13" s="1">
        <f t="shared" si="2"/>
        <v>52.98</v>
      </c>
      <c r="I13">
        <v>70.47</v>
      </c>
    </row>
    <row r="14" spans="1:9" x14ac:dyDescent="0.25">
      <c r="A14" t="s">
        <v>17</v>
      </c>
      <c r="B14" s="1">
        <f t="shared" si="3"/>
        <v>105.96</v>
      </c>
      <c r="C14" s="1">
        <f>C2*0.7</f>
        <v>74.171999999999997</v>
      </c>
      <c r="D14" s="1">
        <f t="shared" si="0"/>
        <v>70.463399999999993</v>
      </c>
      <c r="E14" s="1">
        <f t="shared" si="1"/>
        <v>68.240000000000009</v>
      </c>
      <c r="F14" s="1">
        <f t="shared" si="2"/>
        <v>52.98</v>
      </c>
      <c r="I14">
        <v>70.47</v>
      </c>
    </row>
    <row r="19" spans="3:3" x14ac:dyDescent="0.25">
      <c r="C19" s="1">
        <f>B2*0.85</f>
        <v>90.065999999999988</v>
      </c>
    </row>
    <row r="20" spans="3:3" x14ac:dyDescent="0.25">
      <c r="C20" s="1">
        <f>B2*0.7</f>
        <v>74.171999999999997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5E25-D7BD-462C-BE8E-F23F581CEBA7}">
  <dimension ref="A1:I20"/>
  <sheetViews>
    <sheetView workbookViewId="0">
      <selection activeCell="E19" sqref="E19"/>
    </sheetView>
  </sheetViews>
  <sheetFormatPr defaultRowHeight="15" x14ac:dyDescent="0.25"/>
  <cols>
    <col min="1" max="1" width="15.7109375" bestFit="1" customWidth="1"/>
    <col min="2" max="2" width="14.28515625" bestFit="1" customWidth="1"/>
    <col min="3" max="3" width="14.42578125" bestFit="1" customWidth="1"/>
    <col min="4" max="5" width="11.85546875" bestFit="1" customWidth="1"/>
  </cols>
  <sheetData>
    <row r="1" spans="1:9" x14ac:dyDescent="0.25">
      <c r="A1" t="s">
        <v>5</v>
      </c>
      <c r="B1" t="s">
        <v>0</v>
      </c>
      <c r="C1" t="s">
        <v>6</v>
      </c>
      <c r="D1" t="s">
        <v>10</v>
      </c>
      <c r="E1" t="s">
        <v>11</v>
      </c>
      <c r="F1" t="s">
        <v>36</v>
      </c>
      <c r="I1" t="s">
        <v>35</v>
      </c>
    </row>
    <row r="2" spans="1:9" x14ac:dyDescent="0.25">
      <c r="A2" t="s">
        <v>1</v>
      </c>
      <c r="B2" s="1">
        <v>65.16</v>
      </c>
      <c r="C2" s="1">
        <v>65.16</v>
      </c>
      <c r="D2" s="1">
        <f>ROUNDUP(C2*0.95,2)</f>
        <v>61.91</v>
      </c>
      <c r="E2" s="1">
        <f>ROUNDUP(C2*0.92,2)</f>
        <v>59.949999999999996</v>
      </c>
      <c r="F2" s="1">
        <f>B2/2</f>
        <v>32.58</v>
      </c>
      <c r="I2">
        <v>61.91</v>
      </c>
    </row>
    <row r="3" spans="1:9" x14ac:dyDescent="0.25">
      <c r="A3" t="s">
        <v>2</v>
      </c>
      <c r="B3" s="1">
        <f>SUM(B2)</f>
        <v>65.16</v>
      </c>
      <c r="C3" s="1">
        <f>C2*0.975</f>
        <v>63.530999999999992</v>
      </c>
      <c r="D3" s="1">
        <f t="shared" ref="D3:D14" si="0">ROUNDUP(C3*0.95,2)</f>
        <v>60.36</v>
      </c>
      <c r="E3" s="1">
        <f t="shared" ref="E3:E14" si="1">ROUNDUP(C3*0.92,2)</f>
        <v>58.449999999999996</v>
      </c>
      <c r="F3" s="1">
        <f t="shared" ref="F3:F14" si="2">B3/2</f>
        <v>32.58</v>
      </c>
      <c r="I3">
        <v>60.36</v>
      </c>
    </row>
    <row r="4" spans="1:9" x14ac:dyDescent="0.25">
      <c r="A4" t="s">
        <v>3</v>
      </c>
      <c r="B4" s="1">
        <f t="shared" ref="B4:B14" si="3">SUM(B3)</f>
        <v>65.16</v>
      </c>
      <c r="C4" s="1">
        <f>C2*0.95</f>
        <v>61.901999999999994</v>
      </c>
      <c r="D4" s="1">
        <f t="shared" si="0"/>
        <v>58.809999999999995</v>
      </c>
      <c r="E4" s="1">
        <f t="shared" si="1"/>
        <v>56.949999999999996</v>
      </c>
      <c r="F4" s="1">
        <f t="shared" si="2"/>
        <v>32.58</v>
      </c>
      <c r="I4">
        <v>58.81</v>
      </c>
    </row>
    <row r="5" spans="1:9" x14ac:dyDescent="0.25">
      <c r="A5" t="s">
        <v>4</v>
      </c>
      <c r="B5" s="1">
        <f t="shared" si="3"/>
        <v>65.16</v>
      </c>
      <c r="C5" s="1">
        <f>C2*0.925</f>
        <v>60.273000000000003</v>
      </c>
      <c r="D5" s="1">
        <f t="shared" si="0"/>
        <v>57.26</v>
      </c>
      <c r="E5" s="1">
        <f t="shared" si="1"/>
        <v>55.46</v>
      </c>
      <c r="F5" s="1">
        <f t="shared" si="2"/>
        <v>32.58</v>
      </c>
      <c r="I5">
        <v>57.26</v>
      </c>
    </row>
    <row r="6" spans="1:9" x14ac:dyDescent="0.25">
      <c r="A6" t="s">
        <v>7</v>
      </c>
      <c r="B6" s="1">
        <f t="shared" si="3"/>
        <v>65.16</v>
      </c>
      <c r="C6" s="1">
        <f>C2*0.9</f>
        <v>58.643999999999998</v>
      </c>
      <c r="D6" s="1">
        <f t="shared" si="0"/>
        <v>55.72</v>
      </c>
      <c r="E6" s="1">
        <f t="shared" si="1"/>
        <v>53.96</v>
      </c>
      <c r="F6" s="1">
        <f t="shared" si="2"/>
        <v>32.58</v>
      </c>
      <c r="I6">
        <v>55.72</v>
      </c>
    </row>
    <row r="7" spans="1:9" x14ac:dyDescent="0.25">
      <c r="A7" t="s">
        <v>8</v>
      </c>
      <c r="B7" s="1">
        <f t="shared" si="3"/>
        <v>65.16</v>
      </c>
      <c r="C7" s="1">
        <f>C2*0.875</f>
        <v>57.015000000000001</v>
      </c>
      <c r="D7" s="1">
        <f t="shared" si="0"/>
        <v>54.169999999999995</v>
      </c>
      <c r="E7" s="1">
        <f t="shared" si="1"/>
        <v>52.46</v>
      </c>
      <c r="F7" s="1">
        <f t="shared" si="2"/>
        <v>32.58</v>
      </c>
      <c r="I7">
        <v>54.17</v>
      </c>
    </row>
    <row r="8" spans="1:9" x14ac:dyDescent="0.25">
      <c r="A8" t="s">
        <v>9</v>
      </c>
      <c r="B8" s="1">
        <f t="shared" si="3"/>
        <v>65.16</v>
      </c>
      <c r="C8" s="9">
        <f>C2*0.85</f>
        <v>55.385999999999996</v>
      </c>
      <c r="D8" s="1">
        <f t="shared" si="0"/>
        <v>52.62</v>
      </c>
      <c r="E8" s="1">
        <f t="shared" si="1"/>
        <v>50.96</v>
      </c>
      <c r="F8" s="1">
        <f t="shared" si="2"/>
        <v>32.58</v>
      </c>
      <c r="I8">
        <v>52.62</v>
      </c>
    </row>
    <row r="9" spans="1:9" x14ac:dyDescent="0.25">
      <c r="A9" t="s">
        <v>12</v>
      </c>
      <c r="B9" s="1">
        <f t="shared" si="3"/>
        <v>65.16</v>
      </c>
      <c r="C9" s="1">
        <f>C2*0.82</f>
        <v>53.431199999999997</v>
      </c>
      <c r="D9" s="1">
        <f t="shared" si="0"/>
        <v>50.76</v>
      </c>
      <c r="E9" s="1">
        <f t="shared" si="1"/>
        <v>49.16</v>
      </c>
      <c r="F9" s="1">
        <f t="shared" si="2"/>
        <v>32.58</v>
      </c>
      <c r="I9">
        <v>50.76</v>
      </c>
    </row>
    <row r="10" spans="1:9" x14ac:dyDescent="0.25">
      <c r="A10" t="s">
        <v>13</v>
      </c>
      <c r="B10" s="1">
        <f t="shared" si="3"/>
        <v>65.16</v>
      </c>
      <c r="C10" s="1">
        <f>C2*0.79</f>
        <v>51.476399999999998</v>
      </c>
      <c r="D10" s="1">
        <f t="shared" si="0"/>
        <v>48.91</v>
      </c>
      <c r="E10" s="1">
        <f t="shared" si="1"/>
        <v>47.36</v>
      </c>
      <c r="F10" s="1">
        <f t="shared" si="2"/>
        <v>32.58</v>
      </c>
      <c r="I10">
        <v>48.91</v>
      </c>
    </row>
    <row r="11" spans="1:9" x14ac:dyDescent="0.25">
      <c r="A11" t="s">
        <v>14</v>
      </c>
      <c r="B11" s="1">
        <f t="shared" si="3"/>
        <v>65.16</v>
      </c>
      <c r="C11" s="1">
        <f>C2*0.76</f>
        <v>49.521599999999999</v>
      </c>
      <c r="D11" s="1">
        <f t="shared" si="0"/>
        <v>47.05</v>
      </c>
      <c r="E11" s="1">
        <f t="shared" si="1"/>
        <v>45.559999999999995</v>
      </c>
      <c r="F11" s="1">
        <f t="shared" si="2"/>
        <v>32.58</v>
      </c>
      <c r="I11">
        <v>47.05</v>
      </c>
    </row>
    <row r="12" spans="1:9" x14ac:dyDescent="0.25">
      <c r="A12" t="s">
        <v>15</v>
      </c>
      <c r="B12" s="1">
        <f t="shared" si="3"/>
        <v>65.16</v>
      </c>
      <c r="C12" s="1">
        <f>C2*0.73</f>
        <v>47.566799999999994</v>
      </c>
      <c r="D12" s="1">
        <f t="shared" si="0"/>
        <v>45.19</v>
      </c>
      <c r="E12" s="1">
        <f t="shared" si="1"/>
        <v>43.769999999999996</v>
      </c>
      <c r="F12" s="1">
        <f t="shared" si="2"/>
        <v>32.58</v>
      </c>
      <c r="I12">
        <v>45.19</v>
      </c>
    </row>
    <row r="13" spans="1:9" x14ac:dyDescent="0.25">
      <c r="A13" t="s">
        <v>16</v>
      </c>
      <c r="B13" s="1">
        <f t="shared" si="3"/>
        <v>65.16</v>
      </c>
      <c r="C13" s="9">
        <f>C2*0.7</f>
        <v>45.611999999999995</v>
      </c>
      <c r="D13" s="1">
        <f t="shared" si="0"/>
        <v>43.339999999999996</v>
      </c>
      <c r="E13" s="1">
        <f t="shared" si="1"/>
        <v>41.97</v>
      </c>
      <c r="F13" s="1">
        <f t="shared" si="2"/>
        <v>32.58</v>
      </c>
      <c r="I13">
        <v>43.34</v>
      </c>
    </row>
    <row r="14" spans="1:9" x14ac:dyDescent="0.25">
      <c r="A14" t="s">
        <v>17</v>
      </c>
      <c r="B14" s="1">
        <f t="shared" si="3"/>
        <v>65.16</v>
      </c>
      <c r="C14" s="1">
        <f>C2*0.7</f>
        <v>45.611999999999995</v>
      </c>
      <c r="D14" s="1">
        <f t="shared" si="0"/>
        <v>43.339999999999996</v>
      </c>
      <c r="E14" s="1">
        <f t="shared" si="1"/>
        <v>41.97</v>
      </c>
      <c r="F14" s="1">
        <f t="shared" si="2"/>
        <v>32.58</v>
      </c>
      <c r="I14">
        <v>43.34</v>
      </c>
    </row>
    <row r="19" spans="3:3" x14ac:dyDescent="0.25">
      <c r="C19" s="1">
        <f>B2*0.85</f>
        <v>55.385999999999996</v>
      </c>
    </row>
    <row r="20" spans="3:3" x14ac:dyDescent="0.25">
      <c r="C20" s="1">
        <f>B2*0.7</f>
        <v>45.611999999999995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A6171-453E-4199-8222-AA30F43B519C}">
  <sheetPr>
    <pageSetUpPr fitToPage="1"/>
  </sheetPr>
  <dimension ref="A1:J22"/>
  <sheetViews>
    <sheetView tabSelected="1" zoomScaleNormal="100" workbookViewId="0">
      <selection activeCell="D6" sqref="D6"/>
    </sheetView>
  </sheetViews>
  <sheetFormatPr defaultRowHeight="15" x14ac:dyDescent="0.25"/>
  <cols>
    <col min="2" max="2" width="36.85546875" bestFit="1" customWidth="1"/>
    <col min="4" max="4" width="17.140625" customWidth="1"/>
  </cols>
  <sheetData>
    <row r="1" spans="1:10" x14ac:dyDescent="0.25">
      <c r="A1" s="10"/>
      <c r="B1" s="10"/>
      <c r="C1" s="10"/>
      <c r="D1" s="10"/>
      <c r="E1" s="10"/>
      <c r="F1" s="10"/>
      <c r="G1" s="10"/>
    </row>
    <row r="2" spans="1:10" x14ac:dyDescent="0.25">
      <c r="A2" s="10"/>
      <c r="B2" s="14" t="s">
        <v>37</v>
      </c>
      <c r="C2" s="14"/>
      <c r="D2" s="14"/>
      <c r="E2" s="10"/>
      <c r="F2" s="10"/>
      <c r="G2" s="10"/>
    </row>
    <row r="3" spans="1:10" x14ac:dyDescent="0.25">
      <c r="A3" s="10"/>
      <c r="B3" s="14"/>
      <c r="C3" s="14"/>
      <c r="D3" s="14"/>
      <c r="E3" s="10"/>
      <c r="F3" s="10"/>
      <c r="G3" s="10"/>
    </row>
    <row r="4" spans="1:10" x14ac:dyDescent="0.25">
      <c r="A4" s="10"/>
      <c r="B4" s="10"/>
      <c r="C4" s="10"/>
      <c r="D4" s="10"/>
      <c r="E4" s="10"/>
      <c r="F4" s="10"/>
      <c r="G4" s="10"/>
    </row>
    <row r="5" spans="1:10" x14ac:dyDescent="0.25">
      <c r="A5" s="10"/>
      <c r="B5" s="10"/>
      <c r="C5" s="10"/>
      <c r="D5" s="10"/>
      <c r="E5" s="10"/>
      <c r="F5" s="10"/>
      <c r="G5" s="10"/>
    </row>
    <row r="6" spans="1:10" x14ac:dyDescent="0.25">
      <c r="A6" s="10"/>
      <c r="B6" s="10" t="s">
        <v>20</v>
      </c>
      <c r="C6" s="10"/>
      <c r="D6" s="4"/>
      <c r="E6" s="10"/>
      <c r="F6" s="10"/>
      <c r="G6" s="10"/>
    </row>
    <row r="7" spans="1:10" x14ac:dyDescent="0.25">
      <c r="A7" s="10"/>
      <c r="B7" s="10"/>
      <c r="C7" s="10"/>
      <c r="D7" s="10"/>
      <c r="E7" s="10"/>
      <c r="F7" s="10"/>
      <c r="G7" s="10"/>
    </row>
    <row r="8" spans="1:10" x14ac:dyDescent="0.25">
      <c r="A8" s="10"/>
      <c r="B8" s="10" t="s">
        <v>25</v>
      </c>
      <c r="C8" s="10"/>
      <c r="D8" s="3"/>
      <c r="E8" s="10"/>
      <c r="F8" s="10"/>
      <c r="G8" s="10"/>
    </row>
    <row r="9" spans="1:10" x14ac:dyDescent="0.25">
      <c r="A9" s="10"/>
      <c r="B9" s="10"/>
      <c r="C9" s="10"/>
      <c r="D9" s="10"/>
      <c r="E9" s="10"/>
      <c r="F9" s="10"/>
      <c r="G9" s="10"/>
    </row>
    <row r="10" spans="1:10" x14ac:dyDescent="0.25">
      <c r="A10" s="10"/>
      <c r="B10" s="10" t="s">
        <v>26</v>
      </c>
      <c r="C10" s="10"/>
      <c r="D10" s="7"/>
      <c r="E10" s="10"/>
      <c r="F10" s="10"/>
      <c r="G10" s="10"/>
      <c r="J10" s="11"/>
    </row>
    <row r="11" spans="1:10" x14ac:dyDescent="0.25">
      <c r="A11" s="10"/>
      <c r="B11" s="10"/>
      <c r="C11" s="10"/>
      <c r="D11" s="10"/>
      <c r="E11" s="10"/>
      <c r="F11" s="10"/>
      <c r="G11" s="10"/>
    </row>
    <row r="12" spans="1:10" x14ac:dyDescent="0.25">
      <c r="A12" s="10"/>
      <c r="B12" s="10"/>
      <c r="C12" s="10"/>
      <c r="D12" s="10"/>
      <c r="E12" s="10"/>
      <c r="F12" s="10"/>
      <c r="G12" s="10"/>
    </row>
    <row r="13" spans="1:10" x14ac:dyDescent="0.25">
      <c r="A13" s="10"/>
      <c r="B13" s="10" t="s">
        <v>27</v>
      </c>
      <c r="C13" s="10"/>
      <c r="D13" s="12" t="str">
        <f>IF(D8&lt;D18,E18,IF(D8&lt;D19,E19,IF(D8&lt;D20,E20,"fejl")))</f>
        <v>Emissionsklasse 3</v>
      </c>
      <c r="E13" s="10"/>
      <c r="F13" s="10"/>
      <c r="G13" s="10"/>
    </row>
    <row r="14" spans="1:10" x14ac:dyDescent="0.25">
      <c r="A14" s="10"/>
      <c r="B14" s="10"/>
      <c r="C14" s="10"/>
      <c r="D14" s="10"/>
      <c r="E14" s="10"/>
      <c r="F14" s="10"/>
      <c r="G14" s="10"/>
    </row>
    <row r="15" spans="1:10" x14ac:dyDescent="0.25">
      <c r="A15" s="10"/>
      <c r="B15" s="10"/>
      <c r="C15" s="10"/>
      <c r="D15" s="10"/>
      <c r="E15" s="10"/>
      <c r="F15" s="10"/>
      <c r="G15" s="10"/>
    </row>
    <row r="16" spans="1:10" x14ac:dyDescent="0.25">
      <c r="A16" s="10"/>
      <c r="B16" s="10" t="s">
        <v>32</v>
      </c>
      <c r="C16" s="10"/>
      <c r="D16" s="10"/>
      <c r="E16" s="10"/>
      <c r="F16" s="10"/>
      <c r="G16" s="10"/>
    </row>
    <row r="17" spans="1:7" x14ac:dyDescent="0.25">
      <c r="A17" s="10"/>
      <c r="B17" s="10"/>
      <c r="C17" s="10" t="s">
        <v>29</v>
      </c>
      <c r="D17" s="10" t="s">
        <v>30</v>
      </c>
      <c r="E17" s="10"/>
      <c r="F17" s="10"/>
      <c r="G17" s="10"/>
    </row>
    <row r="18" spans="1:7" x14ac:dyDescent="0.25">
      <c r="A18" s="10"/>
      <c r="B18" s="10" t="s">
        <v>31</v>
      </c>
      <c r="C18" s="5">
        <v>0</v>
      </c>
      <c r="D18" s="5" t="str">
        <f>IF(D6="5-LH",VLOOKUP(D10,'5LH'!A:E,5,FALSE),IF(D6="10-LH",VLOOKUP(D10,'10LH'!A:E,5,FALSE),IF(D6="4-LH",VLOOKUP(D10,'4LH'!A:E,5,FALSE),IF(D6="9-LH",VLOOKUP(D10,'9LH'!A:E,5,FALSE),"fejl"))))</f>
        <v>fejl</v>
      </c>
      <c r="E18" s="10" t="s">
        <v>19</v>
      </c>
      <c r="F18" s="10"/>
      <c r="G18" s="10"/>
    </row>
    <row r="19" spans="1:7" x14ac:dyDescent="0.25">
      <c r="A19" s="10"/>
      <c r="B19" s="10" t="s">
        <v>31</v>
      </c>
      <c r="C19" s="5" t="str">
        <f>+D18</f>
        <v>fejl</v>
      </c>
      <c r="D19" s="5" t="str">
        <f>+C20</f>
        <v>fejl</v>
      </c>
      <c r="E19" s="10" t="s">
        <v>18</v>
      </c>
      <c r="F19" s="10"/>
      <c r="G19" s="10"/>
    </row>
    <row r="20" spans="1:7" x14ac:dyDescent="0.25">
      <c r="A20" s="10"/>
      <c r="B20" s="10" t="s">
        <v>31</v>
      </c>
      <c r="C20" s="5" t="str">
        <f>IF(D6="5-LH",VLOOKUP(D10,'5LH'!A:E,4,FALSE),IF(D6="10-LH",VLOOKUP(D10,'10LH'!A:E,4,FALSE),IF(D6="4-LH",VLOOKUP(D10,'4LH'!A:E,4,FALSE),IF(D6="9-LH",VLOOKUP(D10,'9LH'!A:E,4,FALSE),"fejl"))))</f>
        <v>fejl</v>
      </c>
      <c r="D20" s="5">
        <v>100</v>
      </c>
      <c r="E20" s="10" t="s">
        <v>28</v>
      </c>
      <c r="F20" s="10"/>
      <c r="G20" s="10"/>
    </row>
    <row r="21" spans="1:7" x14ac:dyDescent="0.25">
      <c r="A21" s="10"/>
      <c r="B21" s="10"/>
      <c r="C21" s="10"/>
      <c r="D21" s="10"/>
      <c r="E21" s="10"/>
      <c r="F21" s="10"/>
      <c r="G21" s="10"/>
    </row>
    <row r="22" spans="1:7" x14ac:dyDescent="0.25">
      <c r="A22" s="10"/>
      <c r="B22" s="10"/>
      <c r="C22" s="10"/>
      <c r="D22" s="10"/>
      <c r="E22" s="10"/>
      <c r="F22" s="10"/>
      <c r="G22" s="10"/>
    </row>
  </sheetData>
  <sheetProtection algorithmName="SHA-512" hashValue="KTtggnAJXGiYrvTeuGUxDRzV4ZU2f5eZYIC5vejhADX/YpE9UAru2MSE2tq9oXsLts8lJ/x2FmZ5TdYa5vvXow==" saltValue="dWosxfIwt8l92VH3yALUxw==" spinCount="100000" sheet="1" selectLockedCells="1"/>
  <mergeCells count="1">
    <mergeCell ref="B2:D3"/>
  </mergeCells>
  <pageMargins left="0.70866141732283472" right="0.70866141732283472" top="0.74803149606299213" bottom="0.74803149606299213" header="0.31496062992125984" footer="0.31496062992125984"/>
  <pageSetup paperSize="9" scale="88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4F58A03-016A-4B23-8024-88C44C3EFBB7}">
          <x14:formula1>
            <xm:f>Data!$B$2:$B$5</xm:f>
          </x14:formula1>
          <xm:sqref>D6</xm:sqref>
        </x14:dataValidation>
        <x14:dataValidation type="list" allowBlank="1" showInputMessage="1" showErrorMessage="1" xr:uid="{0EC96F1B-3B21-4449-A2E9-08891CF7BC24}">
          <x14:formula1>
            <xm:f>Data!$C$2:$C$14</xm:f>
          </x14:formula1>
          <xm:sqref>D10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1BBD9-BA15-4E1A-B932-C0A32484891F}">
  <dimension ref="B2:Q30"/>
  <sheetViews>
    <sheetView workbookViewId="0">
      <selection activeCell="Q19" sqref="Q19"/>
    </sheetView>
  </sheetViews>
  <sheetFormatPr defaultRowHeight="15" x14ac:dyDescent="0.25"/>
  <cols>
    <col min="3" max="3" width="16.140625" bestFit="1" customWidth="1"/>
    <col min="4" max="4" width="8" bestFit="1" customWidth="1"/>
  </cols>
  <sheetData>
    <row r="2" spans="2:17" x14ac:dyDescent="0.25">
      <c r="B2" t="s">
        <v>21</v>
      </c>
      <c r="C2" t="s">
        <v>1</v>
      </c>
      <c r="H2">
        <v>1</v>
      </c>
    </row>
    <row r="3" spans="2:17" x14ac:dyDescent="0.25">
      <c r="B3" t="s">
        <v>22</v>
      </c>
      <c r="C3" t="s">
        <v>2</v>
      </c>
      <c r="H3">
        <v>2</v>
      </c>
      <c r="P3">
        <v>2005</v>
      </c>
      <c r="Q3">
        <v>56.6</v>
      </c>
    </row>
    <row r="4" spans="2:17" x14ac:dyDescent="0.25">
      <c r="B4" t="s">
        <v>23</v>
      </c>
      <c r="C4" t="s">
        <v>3</v>
      </c>
      <c r="H4">
        <v>3</v>
      </c>
      <c r="P4">
        <v>2006</v>
      </c>
    </row>
    <row r="5" spans="2:17" x14ac:dyDescent="0.25">
      <c r="B5" t="s">
        <v>24</v>
      </c>
      <c r="C5" t="s">
        <v>4</v>
      </c>
      <c r="H5">
        <v>4</v>
      </c>
      <c r="P5">
        <v>2007</v>
      </c>
    </row>
    <row r="6" spans="2:17" x14ac:dyDescent="0.25">
      <c r="C6" t="s">
        <v>7</v>
      </c>
      <c r="H6">
        <v>5</v>
      </c>
      <c r="P6">
        <v>2008</v>
      </c>
    </row>
    <row r="7" spans="2:17" x14ac:dyDescent="0.25">
      <c r="C7" t="s">
        <v>8</v>
      </c>
      <c r="P7">
        <v>2009</v>
      </c>
    </row>
    <row r="8" spans="2:17" x14ac:dyDescent="0.25">
      <c r="C8" t="s">
        <v>9</v>
      </c>
      <c r="P8">
        <v>2010</v>
      </c>
    </row>
    <row r="9" spans="2:17" x14ac:dyDescent="0.25">
      <c r="C9" t="s">
        <v>12</v>
      </c>
      <c r="P9">
        <v>2011</v>
      </c>
    </row>
    <row r="10" spans="2:17" x14ac:dyDescent="0.25">
      <c r="C10" t="s">
        <v>13</v>
      </c>
      <c r="P10">
        <v>2012</v>
      </c>
    </row>
    <row r="11" spans="2:17" x14ac:dyDescent="0.25">
      <c r="C11" t="s">
        <v>14</v>
      </c>
      <c r="P11">
        <v>2013</v>
      </c>
    </row>
    <row r="12" spans="2:17" x14ac:dyDescent="0.25">
      <c r="C12" t="s">
        <v>15</v>
      </c>
      <c r="P12">
        <v>2014</v>
      </c>
    </row>
    <row r="13" spans="2:17" x14ac:dyDescent="0.25">
      <c r="C13" t="s">
        <v>16</v>
      </c>
      <c r="P13">
        <v>2015</v>
      </c>
    </row>
    <row r="14" spans="2:17" x14ac:dyDescent="0.25">
      <c r="C14" t="s">
        <v>17</v>
      </c>
      <c r="P14">
        <v>2016</v>
      </c>
    </row>
    <row r="15" spans="2:17" x14ac:dyDescent="0.25">
      <c r="P15">
        <v>2017</v>
      </c>
    </row>
    <row r="16" spans="2:17" x14ac:dyDescent="0.25">
      <c r="P16">
        <v>2018</v>
      </c>
    </row>
    <row r="17" spans="2:17" x14ac:dyDescent="0.25">
      <c r="P17">
        <v>2019</v>
      </c>
    </row>
    <row r="18" spans="2:17" x14ac:dyDescent="0.25">
      <c r="B18" t="s">
        <v>32</v>
      </c>
      <c r="P18">
        <v>2020</v>
      </c>
      <c r="Q18">
        <v>56.6</v>
      </c>
    </row>
    <row r="19" spans="2:17" x14ac:dyDescent="0.25">
      <c r="C19" t="s">
        <v>29</v>
      </c>
      <c r="D19" t="s">
        <v>30</v>
      </c>
      <c r="P19">
        <v>2021</v>
      </c>
    </row>
    <row r="20" spans="2:17" x14ac:dyDescent="0.25">
      <c r="B20" t="s">
        <v>31</v>
      </c>
      <c r="C20" s="2">
        <v>0</v>
      </c>
      <c r="D20" s="2" t="str">
        <f>IF(D8="5-LH",VLOOKUP(D12,'5LH'!#REF!,5,FALSE),IF(D8="10-LH",VLOOKUP(D12,'10LH'!#REF!,5,FALSE),IF(D8="4-LH",VLOOKUP(D12,'4LH'!#REF!,5,FALSE),IF(D8="9-LH",VLOOKUP(D12,'9LH'!#REF!,5,FALSE),"fejl"))))</f>
        <v>fejl</v>
      </c>
      <c r="E20" t="s">
        <v>19</v>
      </c>
      <c r="P20">
        <v>2022</v>
      </c>
    </row>
    <row r="21" spans="2:17" x14ac:dyDescent="0.25">
      <c r="B21" t="s">
        <v>31</v>
      </c>
      <c r="C21" s="2" t="str">
        <f>+D20</f>
        <v>fejl</v>
      </c>
      <c r="D21" s="2" t="str">
        <f>+C22</f>
        <v>fejl</v>
      </c>
      <c r="E21" t="s">
        <v>18</v>
      </c>
      <c r="P21">
        <v>2023</v>
      </c>
    </row>
    <row r="22" spans="2:17" x14ac:dyDescent="0.25">
      <c r="B22" t="s">
        <v>31</v>
      </c>
      <c r="C22" s="2" t="str">
        <f>IF(D8="5-LH",VLOOKUP(D12,'5LH'!#REF!,4,FALSE),IF(D8="10-LH",VLOOKUP(D12,'10LH'!#REF!,4,FALSE),IF(D8="4-LH",VLOOKUP(D12,'4LH'!#REF!,4,FALSE),IF(D8="9-LH",VLOOKUP(D12,'9LH'!#REF!,4,FALSE),"fejl"))))</f>
        <v>fejl</v>
      </c>
      <c r="D22" s="2">
        <v>100</v>
      </c>
      <c r="E22" t="s">
        <v>28</v>
      </c>
      <c r="P22">
        <v>2024</v>
      </c>
    </row>
    <row r="23" spans="2:17" x14ac:dyDescent="0.25">
      <c r="P23">
        <v>2025</v>
      </c>
      <c r="Q23">
        <f>Q3*0.85</f>
        <v>48.11</v>
      </c>
    </row>
    <row r="24" spans="2:17" x14ac:dyDescent="0.25">
      <c r="P24">
        <v>2026</v>
      </c>
    </row>
    <row r="25" spans="2:17" x14ac:dyDescent="0.25">
      <c r="P25">
        <v>2027</v>
      </c>
    </row>
    <row r="26" spans="2:17" x14ac:dyDescent="0.25">
      <c r="P26">
        <v>2028</v>
      </c>
    </row>
    <row r="27" spans="2:17" x14ac:dyDescent="0.25">
      <c r="P27">
        <v>2029</v>
      </c>
    </row>
    <row r="28" spans="2:17" x14ac:dyDescent="0.25">
      <c r="P28">
        <v>2030</v>
      </c>
    </row>
    <row r="29" spans="2:17" x14ac:dyDescent="0.25">
      <c r="P29">
        <v>2031</v>
      </c>
    </row>
    <row r="30" spans="2:17" x14ac:dyDescent="0.25">
      <c r="P30">
        <v>2032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5LH</vt:lpstr>
      <vt:lpstr>10LH</vt:lpstr>
      <vt:lpstr>4LH</vt:lpstr>
      <vt:lpstr>9LH</vt:lpstr>
      <vt:lpstr>Beregner</vt:lpstr>
      <vt:lpstr>Data</vt:lpstr>
    </vt:vector>
  </TitlesOfParts>
  <Company>ITD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Feldberg</dc:creator>
  <cp:lastModifiedBy>Morten S. Allerelli</cp:lastModifiedBy>
  <cp:lastPrinted>2023-07-28T12:01:44Z</cp:lastPrinted>
  <dcterms:created xsi:type="dcterms:W3CDTF">2023-07-27T11:05:59Z</dcterms:created>
  <dcterms:modified xsi:type="dcterms:W3CDTF">2023-08-29T06:54:19Z</dcterms:modified>
</cp:coreProperties>
</file>